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hao\Nam 2024\KH 205 - gui Bo KHDT\"/>
    </mc:Choice>
  </mc:AlternateContent>
  <xr:revisionPtr revIDLastSave="0" documentId="8_{5C1E9968-AAE0-4B55-BDBC-E817FB0B83DB}" xr6:coauthVersionLast="47" xr6:coauthVersionMax="47" xr10:uidLastSave="{00000000-0000-0000-0000-000000000000}"/>
  <bookViews>
    <workbookView xWindow="-110" yWindow="-110" windowWidth="19420" windowHeight="10420" xr2:uid="{9AA88B79-66C4-46F8-B65E-99B91FA1C0C4}"/>
  </bookViews>
  <sheets>
    <sheet name="BCBKHDT" sheetId="1" r:id="rId1"/>
  </sheets>
  <definedNames>
    <definedName name="_xlnm.Print_Titles" localSheetId="0">BCBKHDT!$4:$5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J32" i="1" s="1"/>
  <c r="I44" i="1"/>
  <c r="M44" i="1" s="1"/>
  <c r="E44" i="1"/>
  <c r="G44" i="1" s="1"/>
  <c r="M43" i="1"/>
  <c r="N43" i="1" s="1"/>
  <c r="J43" i="1"/>
  <c r="K43" i="1"/>
  <c r="H43" i="1"/>
  <c r="J41" i="1"/>
  <c r="K41" i="1"/>
  <c r="H41" i="1"/>
  <c r="M41" i="1"/>
  <c r="M40" i="1"/>
  <c r="N40" i="1" s="1"/>
  <c r="J40" i="1"/>
  <c r="K40" i="1"/>
  <c r="H40" i="1"/>
  <c r="M39" i="1"/>
  <c r="N39" i="1" s="1"/>
  <c r="J39" i="1"/>
  <c r="K39" i="1"/>
  <c r="H39" i="1"/>
  <c r="M38" i="1"/>
  <c r="N38" i="1" s="1"/>
  <c r="J38" i="1"/>
  <c r="K38" i="1"/>
  <c r="H38" i="1"/>
  <c r="M36" i="1"/>
  <c r="N36" i="1" s="1"/>
  <c r="J36" i="1"/>
  <c r="K36" i="1"/>
  <c r="H36" i="1"/>
  <c r="H37" i="1"/>
  <c r="J37" i="1"/>
  <c r="K37" i="1"/>
  <c r="M37" i="1"/>
  <c r="N37" i="1" s="1"/>
  <c r="L35" i="1"/>
  <c r="M35" i="1" s="1"/>
  <c r="N35" i="1" s="1"/>
  <c r="J35" i="1"/>
  <c r="K35" i="1"/>
  <c r="H35" i="1"/>
  <c r="N34" i="1"/>
  <c r="N33" i="1"/>
  <c r="J34" i="1"/>
  <c r="K34" i="1"/>
  <c r="K33" i="1"/>
  <c r="J33" i="1"/>
  <c r="H34" i="1"/>
  <c r="H33" i="1"/>
  <c r="M30" i="1"/>
  <c r="N30" i="1" s="1"/>
  <c r="M32" i="1" l="1"/>
  <c r="N32" i="1" s="1"/>
  <c r="K30" i="1"/>
  <c r="J30" i="1"/>
  <c r="H30" i="1"/>
  <c r="N29" i="1"/>
  <c r="K29" i="1"/>
  <c r="J29" i="1"/>
  <c r="H29" i="1"/>
  <c r="H28" i="1"/>
  <c r="N28" i="1"/>
  <c r="K28" i="1"/>
  <c r="J28" i="1"/>
  <c r="N26" i="1"/>
  <c r="K26" i="1"/>
  <c r="J26" i="1"/>
  <c r="H26" i="1"/>
  <c r="N25" i="1"/>
  <c r="K25" i="1"/>
  <c r="J25" i="1"/>
  <c r="H25" i="1"/>
  <c r="N23" i="1"/>
  <c r="K23" i="1"/>
  <c r="J23" i="1"/>
  <c r="H23" i="1"/>
  <c r="N21" i="1"/>
  <c r="K21" i="1"/>
  <c r="J21" i="1"/>
  <c r="H21" i="1"/>
  <c r="N20" i="1"/>
  <c r="K20" i="1"/>
  <c r="J20" i="1"/>
  <c r="H20" i="1"/>
  <c r="N18" i="1"/>
  <c r="K18" i="1" l="1"/>
  <c r="J18" i="1"/>
  <c r="H18" i="1"/>
  <c r="N17" i="1"/>
  <c r="K17" i="1"/>
  <c r="J17" i="1"/>
  <c r="H17" i="1"/>
  <c r="N9" i="1"/>
  <c r="N15" i="1"/>
  <c r="K15" i="1"/>
  <c r="J15" i="1"/>
  <c r="H15" i="1"/>
  <c r="M12" i="1"/>
  <c r="M13" i="1"/>
  <c r="M14" i="1"/>
  <c r="M11" i="1"/>
  <c r="K12" i="1"/>
  <c r="K13" i="1"/>
  <c r="K14" i="1"/>
  <c r="K11" i="1"/>
  <c r="J12" i="1"/>
  <c r="J13" i="1"/>
  <c r="J14" i="1"/>
  <c r="J11" i="1"/>
  <c r="H12" i="1"/>
  <c r="H13" i="1"/>
  <c r="H14" i="1"/>
  <c r="H11" i="1"/>
  <c r="M9" i="1"/>
  <c r="K9" i="1"/>
  <c r="J9" i="1"/>
  <c r="H9" i="1"/>
  <c r="M8" i="1"/>
  <c r="N8" i="1" s="1"/>
  <c r="K8" i="1" l="1"/>
  <c r="N7" i="1"/>
  <c r="K7" i="1"/>
  <c r="J7" i="1"/>
  <c r="J8" i="1"/>
  <c r="H8" i="1"/>
</calcChain>
</file>

<file path=xl/sharedStrings.xml><?xml version="1.0" encoding="utf-8"?>
<sst xmlns="http://schemas.openxmlformats.org/spreadsheetml/2006/main" count="135" uniqueCount="85">
  <si>
    <t>MỘT SỐ CHỈ TIÊU KINH TẾ - XÃ HỘI CHỦ YẾU CỦA TINH BẮC GIANG</t>
  </si>
  <si>
    <t>TT</t>
  </si>
  <si>
    <t>Chỉ tiêu</t>
  </si>
  <si>
    <t>Đơn vị</t>
  </si>
  <si>
    <t>Mục tiêu</t>
  </si>
  <si>
    <t>Thực hiện đến thời điểm báo cáo</t>
  </si>
  <si>
    <t>Ước thực hiện cả năm</t>
  </si>
  <si>
    <t>(1)</t>
  </si>
  <si>
    <t>(2)</t>
  </si>
  <si>
    <t>(4)</t>
  </si>
  <si>
    <t>(5)</t>
  </si>
  <si>
    <t>(6)</t>
  </si>
  <si>
    <t>(7)</t>
  </si>
  <si>
    <t>(8)</t>
  </si>
  <si>
    <t>(9)</t>
  </si>
  <si>
    <t>(10)</t>
  </si>
  <si>
    <t>(11)</t>
  </si>
  <si>
    <t>Tốc độ tăng GRDP</t>
  </si>
  <si>
    <t>%</t>
  </si>
  <si>
    <t>Quy mô GRDP theo giá hiện hành</t>
  </si>
  <si>
    <t>Nghìn tỷ đồng</t>
  </si>
  <si>
    <t>GRDP bình quân đầu người</t>
  </si>
  <si>
    <t>Triệu đồng/người</t>
  </si>
  <si>
    <t>Cơ cấu kinh tế</t>
  </si>
  <si>
    <t>-</t>
  </si>
  <si>
    <t>Nông, lâm nghiệp, thủy sản</t>
  </si>
  <si>
    <t>Công nghiệp, xây dựng</t>
  </si>
  <si>
    <t>Dịch vụ</t>
  </si>
  <si>
    <t>Thuế, trợ cấp sản phẩm</t>
  </si>
  <si>
    <t>Tổng vốn đầu tư phát triển trên địa bàn</t>
  </si>
  <si>
    <t>Thu ngân sách địa phương</t>
  </si>
  <si>
    <t>Tổng thu ngân sách nhà nước trên địa bàn</t>
  </si>
  <si>
    <t>Tỷ đồng</t>
  </si>
  <si>
    <t>+</t>
  </si>
  <si>
    <t>Trong đó thu nội địa</t>
  </si>
  <si>
    <t>Trong đó:</t>
  </si>
  <si>
    <t>Thu từ tiền sử dụng đất</t>
  </si>
  <si>
    <t>Thu từ xổ số kiến thiết</t>
  </si>
  <si>
    <t>Chi ngân sách địa phương</t>
  </si>
  <si>
    <t>Tổng chi cân đối ngân sách địa phương</t>
  </si>
  <si>
    <t>Chi đầu tư</t>
  </si>
  <si>
    <t>Chi thường xuyên (bao gồm chi cải cách tiền lương, tinh giản biên chế)</t>
  </si>
  <si>
    <t>Bội thu/Bội chi ngân sách địa phương</t>
  </si>
  <si>
    <t>Thứ hạng chỉ số năng lực cạnh tranh cấp tỉnh (PCI)</t>
  </si>
  <si>
    <t>Thứ hạng</t>
  </si>
  <si>
    <t>Thứ hạng chỉ số hiệu quả quản trị và hành chính công cấp tỉnh (PAPI)</t>
  </si>
  <si>
    <t>Số doanh nghiệp đang hoạt động và kê khai thuế đến cuối kỳ báo cáo</t>
  </si>
  <si>
    <t>Nghìn doanh nghiệp</t>
  </si>
  <si>
    <t>Về đầu tư trực tiếp nước ngoài còn hiệu lực lũy kế đến cuối kỳ báo cáo</t>
  </si>
  <si>
    <t xml:space="preserve">Số dự án </t>
  </si>
  <si>
    <t>Dự án</t>
  </si>
  <si>
    <t>Vốn đầu tư thực hiện</t>
  </si>
  <si>
    <t>Triệu USD</t>
  </si>
  <si>
    <t>Vốn đăng ký</t>
  </si>
  <si>
    <t>Dân số</t>
  </si>
  <si>
    <t>Nghìn người</t>
  </si>
  <si>
    <t>Lực lượng lao động từ 15 tuổi trở lên</t>
  </si>
  <si>
    <t>Tỷ lệ lao động từ 15 tuổi trở lên đang làm việc so với tổng dân số</t>
  </si>
  <si>
    <t>Tỷ lệ lao động qua đào tạo</t>
  </si>
  <si>
    <t>Số xã đạt chuẩn nông thôn mới</t>
  </si>
  <si>
    <t>Xã</t>
  </si>
  <si>
    <t>Tỷ lệ số xã đạt chuẩn nông thôn mới</t>
  </si>
  <si>
    <t>Tỷ lệ số huyện đạt chuẩn/hoàn thành nhiệm vụ xây dựng nông thôn mới</t>
  </si>
  <si>
    <t>Hộ nghèo theo chuẩn nghèo đa chiều</t>
  </si>
  <si>
    <t>Tỷ lệ hộ nghèo theo chuẩn nghèo đa chiều</t>
  </si>
  <si>
    <t>Mức giảm tỷ lệ hộ nghèo theo chuẩn nghèo đa chiều</t>
  </si>
  <si>
    <t>Điểm %</t>
  </si>
  <si>
    <t>5 năm 2021-2025</t>
  </si>
  <si>
    <t>Ước thực hiện 5 năm</t>
  </si>
  <si>
    <t>So với giai đoạn 2016-2020 (%)</t>
  </si>
  <si>
    <t>(12)</t>
  </si>
  <si>
    <t>(13)</t>
  </si>
  <si>
    <t>(14)</t>
  </si>
  <si>
    <t>(15)</t>
  </si>
  <si>
    <t>Năm 2024</t>
  </si>
  <si>
    <t>Dự kiến năm 2025</t>
  </si>
  <si>
    <t>Thực hiện  2023</t>
  </si>
  <si>
    <t>Ước thực hiện cả năm so với thực hiện 2023 (%)</t>
  </si>
  <si>
    <t>So với mục tiêu 2024 (%)</t>
  </si>
  <si>
    <t>So với ước thực hiện 2024 (%)</t>
  </si>
  <si>
    <t>14-15</t>
  </si>
  <si>
    <t>5500-6000</t>
  </si>
  <si>
    <t>84,6</t>
  </si>
  <si>
    <t>87,36</t>
  </si>
  <si>
    <t>(Kèm theo Kế hoạch số     /KH-UBND ngày    tháng 7 năm 2024 của UBND tỉnh Bắc Giang)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</si>
</sst>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i/>
      <sz val="14"/>
      <name val="Times New Roman"/>
      <family val="1"/>
    </font>
    <font>
      <b/>
      <sz val="15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quotePrefix="1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quotePrefix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AC9D3-4601-43F3-A5F7-D3FDF8BAC9DC}">
  <dimension ref="A1:O44"/>
  <sheetViews>
    <sheetView tabSelected="1" workbookViewId="0">
      <selection activeCell="A2" sqref="A2:N2"/>
    </sheetView>
  </sheetViews>
  <sheetFormatPr defaultColWidth="9.1796875" defaultRowHeight="18" x14ac:dyDescent="0.25"/>
  <cols>
    <col min="1" max="1" width="6.7265625" style="1" customWidth="1"/>
    <col min="2" max="2" width="42" style="1" customWidth="1"/>
    <col min="3" max="3" width="18.26953125" style="1" customWidth="1"/>
    <col min="4" max="7" width="12.7265625" style="1" customWidth="1"/>
    <col min="8" max="8" width="13.54296875" style="1" customWidth="1"/>
    <col min="9" max="14" width="12.7265625" style="1" customWidth="1"/>
    <col min="15" max="16384" width="9.1796875" style="1"/>
  </cols>
  <sheetData>
    <row r="1" spans="1:15" ht="29.2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ht="15" customHeight="1" x14ac:dyDescent="0.25">
      <c r="A2" s="21" t="s">
        <v>84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4" spans="1:15" ht="26.25" customHeight="1" x14ac:dyDescent="0.25">
      <c r="A4" s="19" t="s">
        <v>1</v>
      </c>
      <c r="B4" s="19" t="s">
        <v>2</v>
      </c>
      <c r="C4" s="19" t="s">
        <v>3</v>
      </c>
      <c r="D4" s="19" t="s">
        <v>76</v>
      </c>
      <c r="E4" s="19" t="s">
        <v>74</v>
      </c>
      <c r="F4" s="19"/>
      <c r="G4" s="19"/>
      <c r="H4" s="19"/>
      <c r="I4" s="19" t="s">
        <v>75</v>
      </c>
      <c r="J4" s="19"/>
      <c r="K4" s="19"/>
      <c r="L4" s="19" t="s">
        <v>67</v>
      </c>
      <c r="M4" s="19"/>
      <c r="N4" s="19"/>
      <c r="O4" s="2"/>
    </row>
    <row r="5" spans="1:15" ht="100.5" customHeight="1" x14ac:dyDescent="0.25">
      <c r="A5" s="19"/>
      <c r="B5" s="19"/>
      <c r="C5" s="19"/>
      <c r="D5" s="19"/>
      <c r="E5" s="3" t="s">
        <v>4</v>
      </c>
      <c r="F5" s="3" t="s">
        <v>5</v>
      </c>
      <c r="G5" s="3" t="s">
        <v>6</v>
      </c>
      <c r="H5" s="3" t="s">
        <v>77</v>
      </c>
      <c r="I5" s="3" t="s">
        <v>4</v>
      </c>
      <c r="J5" s="3" t="s">
        <v>78</v>
      </c>
      <c r="K5" s="3" t="s">
        <v>79</v>
      </c>
      <c r="L5" s="3" t="s">
        <v>4</v>
      </c>
      <c r="M5" s="3" t="s">
        <v>68</v>
      </c>
      <c r="N5" s="3" t="s">
        <v>69</v>
      </c>
      <c r="O5" s="2"/>
    </row>
    <row r="6" spans="1:15" ht="25" customHeight="1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70</v>
      </c>
      <c r="L6" s="4" t="s">
        <v>71</v>
      </c>
      <c r="M6" s="4" t="s">
        <v>72</v>
      </c>
      <c r="N6" s="4" t="s">
        <v>73</v>
      </c>
      <c r="O6" s="5"/>
    </row>
    <row r="7" spans="1:15" ht="25" customHeight="1" x14ac:dyDescent="0.25">
      <c r="A7" s="3">
        <v>1</v>
      </c>
      <c r="B7" s="6" t="s">
        <v>17</v>
      </c>
      <c r="C7" s="3" t="s">
        <v>18</v>
      </c>
      <c r="D7" s="3">
        <v>13.1</v>
      </c>
      <c r="E7" s="3">
        <v>14.5</v>
      </c>
      <c r="F7" s="3">
        <v>14.14</v>
      </c>
      <c r="G7" s="3">
        <v>14.5</v>
      </c>
      <c r="H7" s="3">
        <v>14.5</v>
      </c>
      <c r="I7" s="3">
        <v>14</v>
      </c>
      <c r="J7" s="13">
        <f>I7/E7*100</f>
        <v>96.551724137931032</v>
      </c>
      <c r="K7" s="13">
        <f>I7/H7*100</f>
        <v>96.551724137931032</v>
      </c>
      <c r="L7" s="3" t="s">
        <v>80</v>
      </c>
      <c r="M7" s="3">
        <v>14.2</v>
      </c>
      <c r="N7" s="13">
        <f>M7/14*100</f>
        <v>101.42857142857142</v>
      </c>
      <c r="O7" s="2"/>
    </row>
    <row r="8" spans="1:15" ht="25" customHeight="1" x14ac:dyDescent="0.25">
      <c r="A8" s="7">
        <v>2</v>
      </c>
      <c r="B8" s="8" t="s">
        <v>19</v>
      </c>
      <c r="C8" s="7" t="s">
        <v>20</v>
      </c>
      <c r="D8" s="14">
        <v>181238.99980000002</v>
      </c>
      <c r="E8" s="14">
        <v>212168.16173300002</v>
      </c>
      <c r="F8" s="14">
        <v>96058.132000000012</v>
      </c>
      <c r="G8" s="14">
        <v>213254.22506999999</v>
      </c>
      <c r="H8" s="13">
        <f>G8/D8*100</f>
        <v>117.66464464344277</v>
      </c>
      <c r="I8" s="14">
        <v>248158.73507105</v>
      </c>
      <c r="J8" s="12">
        <f>I8/G8*100</f>
        <v>116.36755848077229</v>
      </c>
      <c r="K8" s="12">
        <f>I8/G8*100</f>
        <v>116.36755848077229</v>
      </c>
      <c r="L8" s="14">
        <v>272381.68163217133</v>
      </c>
      <c r="M8" s="14">
        <f>I8</f>
        <v>248158.73507105</v>
      </c>
      <c r="N8" s="12">
        <f>M8/123600*100</f>
        <v>200.77567562382686</v>
      </c>
      <c r="O8" s="2"/>
    </row>
    <row r="9" spans="1:15" ht="36" x14ac:dyDescent="0.25">
      <c r="A9" s="7">
        <v>3</v>
      </c>
      <c r="B9" s="8" t="s">
        <v>21</v>
      </c>
      <c r="C9" s="7" t="s">
        <v>22</v>
      </c>
      <c r="D9" s="14">
        <v>3950</v>
      </c>
      <c r="E9" s="14">
        <v>4500</v>
      </c>
      <c r="F9" s="15" t="s">
        <v>24</v>
      </c>
      <c r="G9" s="14">
        <v>4300</v>
      </c>
      <c r="H9" s="17">
        <f>G9/D9*100</f>
        <v>108.86075949367088</v>
      </c>
      <c r="I9" s="14">
        <v>4900</v>
      </c>
      <c r="J9" s="17">
        <f>I9/E9*100</f>
        <v>108.88888888888889</v>
      </c>
      <c r="K9" s="17">
        <f>I9/G9*100</f>
        <v>113.95348837209302</v>
      </c>
      <c r="L9" s="14" t="s">
        <v>81</v>
      </c>
      <c r="M9" s="14">
        <f>I9</f>
        <v>4900</v>
      </c>
      <c r="N9" s="17">
        <f>I9/2900*100</f>
        <v>168.9655172413793</v>
      </c>
      <c r="O9" s="2"/>
    </row>
    <row r="10" spans="1:15" ht="25" customHeight="1" x14ac:dyDescent="0.25">
      <c r="A10" s="7">
        <v>4</v>
      </c>
      <c r="B10" s="8" t="s">
        <v>23</v>
      </c>
      <c r="C10" s="7"/>
      <c r="D10" s="14">
        <v>100</v>
      </c>
      <c r="E10" s="14">
        <v>100</v>
      </c>
      <c r="F10" s="14">
        <v>100</v>
      </c>
      <c r="G10" s="14">
        <v>100</v>
      </c>
      <c r="H10" s="14">
        <v>100</v>
      </c>
      <c r="I10" s="14">
        <v>100</v>
      </c>
      <c r="J10" s="14">
        <v>100</v>
      </c>
      <c r="K10" s="14">
        <v>100</v>
      </c>
      <c r="L10" s="14">
        <v>100</v>
      </c>
      <c r="M10" s="14">
        <v>100</v>
      </c>
      <c r="N10" s="14">
        <v>100</v>
      </c>
      <c r="O10" s="2"/>
    </row>
    <row r="11" spans="1:15" ht="25" customHeight="1" x14ac:dyDescent="0.25">
      <c r="A11" s="7" t="s">
        <v>24</v>
      </c>
      <c r="B11" s="8" t="s">
        <v>25</v>
      </c>
      <c r="C11" s="7" t="s">
        <v>18</v>
      </c>
      <c r="D11" s="17">
        <v>13.08378939200038</v>
      </c>
      <c r="E11" s="17">
        <v>11.420997560177788</v>
      </c>
      <c r="F11" s="17">
        <v>13.635084940023608</v>
      </c>
      <c r="G11" s="17">
        <v>11.686786272027788</v>
      </c>
      <c r="H11" s="17">
        <f>G11/D11*100</f>
        <v>89.322641337938848</v>
      </c>
      <c r="I11" s="17">
        <v>10.34428324985231</v>
      </c>
      <c r="J11" s="17">
        <f>I11/E11*100</f>
        <v>90.572502054639116</v>
      </c>
      <c r="K11" s="17">
        <f>I11/G11*100</f>
        <v>88.512641619974303</v>
      </c>
      <c r="L11" s="17">
        <v>10.999999999999998</v>
      </c>
      <c r="M11" s="17">
        <f>I11</f>
        <v>10.34428324985231</v>
      </c>
      <c r="N11" s="17">
        <v>54.836062734539738</v>
      </c>
      <c r="O11" s="2"/>
    </row>
    <row r="12" spans="1:15" ht="25" customHeight="1" x14ac:dyDescent="0.25">
      <c r="A12" s="7" t="s">
        <v>24</v>
      </c>
      <c r="B12" s="8" t="s">
        <v>26</v>
      </c>
      <c r="C12" s="7" t="s">
        <v>18</v>
      </c>
      <c r="D12" s="17">
        <v>65.423043070666949</v>
      </c>
      <c r="E12" s="17">
        <v>68.00719046459912</v>
      </c>
      <c r="F12" s="17">
        <v>65.337816802433764</v>
      </c>
      <c r="G12" s="17">
        <v>67.937276728019768</v>
      </c>
      <c r="H12" s="17">
        <f t="shared" ref="H12:H14" si="0">G12/D12*100</f>
        <v>103.84303991276754</v>
      </c>
      <c r="I12" s="17">
        <v>69.956988492706316</v>
      </c>
      <c r="J12" s="17">
        <f t="shared" ref="J12:J14" si="1">I12/E12*100</f>
        <v>102.86704687370103</v>
      </c>
      <c r="K12" s="17">
        <f t="shared" ref="K12:K14" si="2">I12/G12*100</f>
        <v>102.97290657200209</v>
      </c>
      <c r="L12" s="17">
        <v>68.399999999999991</v>
      </c>
      <c r="M12" s="17">
        <f t="shared" ref="M12:M14" si="3">I12</f>
        <v>69.956988492706316</v>
      </c>
      <c r="N12" s="17">
        <v>124.69230546434356</v>
      </c>
      <c r="O12" s="2"/>
    </row>
    <row r="13" spans="1:15" ht="25" customHeight="1" x14ac:dyDescent="0.25">
      <c r="A13" s="7" t="s">
        <v>24</v>
      </c>
      <c r="B13" s="8" t="s">
        <v>27</v>
      </c>
      <c r="C13" s="7" t="s">
        <v>18</v>
      </c>
      <c r="D13" s="17">
        <v>19.572630608834334</v>
      </c>
      <c r="E13" s="17">
        <v>18.798752874709201</v>
      </c>
      <c r="F13" s="17">
        <v>19.230067320068226</v>
      </c>
      <c r="G13" s="17">
        <v>18.589123759206934</v>
      </c>
      <c r="H13" s="17">
        <f t="shared" si="0"/>
        <v>94.97509113985177</v>
      </c>
      <c r="I13" s="17">
        <v>17.971301024213957</v>
      </c>
      <c r="J13" s="17">
        <f t="shared" si="1"/>
        <v>95.598368381083134</v>
      </c>
      <c r="K13" s="17">
        <f t="shared" si="2"/>
        <v>96.676428953855464</v>
      </c>
      <c r="L13" s="17">
        <v>18.352109329269663</v>
      </c>
      <c r="M13" s="17">
        <f t="shared" si="3"/>
        <v>17.971301024213957</v>
      </c>
      <c r="N13" s="17">
        <v>78.936207072533279</v>
      </c>
      <c r="O13" s="2"/>
    </row>
    <row r="14" spans="1:15" ht="25" customHeight="1" x14ac:dyDescent="0.25">
      <c r="A14" s="7" t="s">
        <v>24</v>
      </c>
      <c r="B14" s="8" t="s">
        <v>28</v>
      </c>
      <c r="C14" s="7" t="s">
        <v>18</v>
      </c>
      <c r="D14" s="17">
        <v>1.9205369284983218</v>
      </c>
      <c r="E14" s="17">
        <v>1.7730591005138969</v>
      </c>
      <c r="F14" s="17">
        <v>1.7970309374744031</v>
      </c>
      <c r="G14" s="17">
        <v>1.7868132407455144</v>
      </c>
      <c r="H14" s="17">
        <f t="shared" si="0"/>
        <v>93.037171752934384</v>
      </c>
      <c r="I14" s="17">
        <v>1.7274272332274192</v>
      </c>
      <c r="J14" s="17">
        <f t="shared" si="1"/>
        <v>97.426376409379017</v>
      </c>
      <c r="K14" s="17">
        <f t="shared" si="2"/>
        <v>96.676428953855435</v>
      </c>
      <c r="L14" s="17">
        <v>2.2478906707303357</v>
      </c>
      <c r="M14" s="17">
        <f t="shared" si="3"/>
        <v>1.7274272332274192</v>
      </c>
      <c r="N14" s="17">
        <v>76.251800121740715</v>
      </c>
      <c r="O14" s="2"/>
    </row>
    <row r="15" spans="1:15" x14ac:dyDescent="0.25">
      <c r="A15" s="7">
        <v>5</v>
      </c>
      <c r="B15" s="8" t="s">
        <v>29</v>
      </c>
      <c r="C15" s="7" t="s">
        <v>20</v>
      </c>
      <c r="D15" s="14">
        <v>88650.418290000001</v>
      </c>
      <c r="E15" s="14">
        <v>103580</v>
      </c>
      <c r="F15" s="14">
        <v>36455</v>
      </c>
      <c r="G15" s="14">
        <v>104030</v>
      </c>
      <c r="H15" s="17">
        <f>G15/D15*100</f>
        <v>117.34857207293612</v>
      </c>
      <c r="I15" s="14">
        <v>123030</v>
      </c>
      <c r="J15" s="17">
        <f>I15/E15*100</f>
        <v>118.7777563236146</v>
      </c>
      <c r="K15" s="17">
        <f>I15/G15*100</f>
        <v>118.26396231856195</v>
      </c>
      <c r="L15" s="14">
        <v>469999.6</v>
      </c>
      <c r="M15" s="14">
        <v>453647.70565999998</v>
      </c>
      <c r="N15" s="14">
        <f>M15/226041*100</f>
        <v>200.69266445467858</v>
      </c>
      <c r="O15" s="2"/>
    </row>
    <row r="16" spans="1:15" ht="25" customHeight="1" x14ac:dyDescent="0.25">
      <c r="A16" s="7">
        <v>6</v>
      </c>
      <c r="B16" s="8" t="s">
        <v>30</v>
      </c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2"/>
    </row>
    <row r="17" spans="1:15" ht="36" x14ac:dyDescent="0.25">
      <c r="A17" s="7" t="s">
        <v>24</v>
      </c>
      <c r="B17" s="8" t="s">
        <v>31</v>
      </c>
      <c r="C17" s="7" t="s">
        <v>32</v>
      </c>
      <c r="D17" s="14">
        <v>17278.904999999999</v>
      </c>
      <c r="E17" s="14">
        <v>16068</v>
      </c>
      <c r="F17" s="14">
        <v>10111.700000000001</v>
      </c>
      <c r="G17" s="14">
        <v>17173.099999999999</v>
      </c>
      <c r="H17" s="17">
        <f>G17/D17*100</f>
        <v>99.387663743738386</v>
      </c>
      <c r="I17" s="14">
        <v>16500</v>
      </c>
      <c r="J17" s="17">
        <f>I17/E17*100</f>
        <v>102.68857356235996</v>
      </c>
      <c r="K17" s="17">
        <f>I17/G17*100</f>
        <v>96.080497988132606</v>
      </c>
      <c r="L17" s="14">
        <v>54198</v>
      </c>
      <c r="M17" s="14">
        <v>93118.005000000005</v>
      </c>
      <c r="N17" s="17">
        <f>M17/12376.7*100</f>
        <v>752.36537202970101</v>
      </c>
      <c r="O17" s="2"/>
    </row>
    <row r="18" spans="1:15" ht="25" customHeight="1" x14ac:dyDescent="0.25">
      <c r="A18" s="7" t="s">
        <v>33</v>
      </c>
      <c r="B18" s="8" t="s">
        <v>34</v>
      </c>
      <c r="C18" s="7" t="s">
        <v>32</v>
      </c>
      <c r="D18" s="14">
        <v>15582.689999999999</v>
      </c>
      <c r="E18" s="14">
        <v>14368</v>
      </c>
      <c r="F18" s="14">
        <v>9031.1</v>
      </c>
      <c r="G18" s="14">
        <v>15218</v>
      </c>
      <c r="H18" s="17">
        <f>G18/D18*100</f>
        <v>97.659646697713939</v>
      </c>
      <c r="I18" s="14">
        <v>14400</v>
      </c>
      <c r="J18" s="17">
        <f>I18/E18*100</f>
        <v>100.22271714922049</v>
      </c>
      <c r="K18" s="17">
        <f>I18/G18*100</f>
        <v>94.62478643711394</v>
      </c>
      <c r="L18" s="14">
        <v>45648.1</v>
      </c>
      <c r="M18" s="14">
        <v>82100.529937659681</v>
      </c>
      <c r="N18" s="14">
        <f>M18/40213*100</f>
        <v>204.16415074145098</v>
      </c>
      <c r="O18" s="2"/>
    </row>
    <row r="19" spans="1:15" ht="25" customHeight="1" x14ac:dyDescent="0.25">
      <c r="A19" s="9"/>
      <c r="B19" s="10" t="s">
        <v>35</v>
      </c>
      <c r="C19" s="9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2"/>
    </row>
    <row r="20" spans="1:15" ht="25" customHeight="1" x14ac:dyDescent="0.25">
      <c r="A20" s="7"/>
      <c r="B20" s="8" t="s">
        <v>36</v>
      </c>
      <c r="C20" s="7" t="s">
        <v>32</v>
      </c>
      <c r="D20" s="14">
        <v>7138.7</v>
      </c>
      <c r="E20" s="14">
        <v>6600</v>
      </c>
      <c r="F20" s="14">
        <v>2510.6999999999998</v>
      </c>
      <c r="G20" s="14">
        <v>6600</v>
      </c>
      <c r="H20" s="17">
        <f>G20/D20*100</f>
        <v>92.4538081163237</v>
      </c>
      <c r="I20" s="14">
        <v>6000</v>
      </c>
      <c r="J20" s="17">
        <f>I20/E20*100</f>
        <v>90.909090909090907</v>
      </c>
      <c r="K20" s="17">
        <f>I20/G20*100</f>
        <v>90.909090909090907</v>
      </c>
      <c r="L20" s="14">
        <v>16390</v>
      </c>
      <c r="M20" s="14">
        <v>42377.98432786885</v>
      </c>
      <c r="N20" s="17">
        <f>M20/21123*100</f>
        <v>200.62483703957227</v>
      </c>
      <c r="O20" s="2"/>
    </row>
    <row r="21" spans="1:15" ht="25" customHeight="1" x14ac:dyDescent="0.25">
      <c r="A21" s="7"/>
      <c r="B21" s="8" t="s">
        <v>37</v>
      </c>
      <c r="C21" s="7" t="s">
        <v>32</v>
      </c>
      <c r="D21" s="17">
        <v>34.46</v>
      </c>
      <c r="E21" s="17">
        <v>28</v>
      </c>
      <c r="F21" s="17">
        <v>18.899999999999999</v>
      </c>
      <c r="G21" s="17">
        <v>30</v>
      </c>
      <c r="H21" s="17">
        <f>G21/D21*100</f>
        <v>87.057457922228664</v>
      </c>
      <c r="I21" s="17">
        <v>29</v>
      </c>
      <c r="J21" s="17">
        <f>I21/E21*100</f>
        <v>103.57142857142858</v>
      </c>
      <c r="K21" s="17">
        <f>I21/G21*100</f>
        <v>96.666666666666671</v>
      </c>
      <c r="L21" s="17">
        <v>137</v>
      </c>
      <c r="M21" s="17">
        <v>146.63182577132488</v>
      </c>
      <c r="N21" s="14">
        <f>M21/127*100</f>
        <v>115.45813052860228</v>
      </c>
      <c r="O21" s="2"/>
    </row>
    <row r="22" spans="1:15" ht="25" customHeight="1" x14ac:dyDescent="0.25">
      <c r="A22" s="3">
        <v>7</v>
      </c>
      <c r="B22" s="8" t="s">
        <v>38</v>
      </c>
      <c r="C22" s="7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2"/>
    </row>
    <row r="23" spans="1:15" x14ac:dyDescent="0.25">
      <c r="A23" s="3" t="s">
        <v>24</v>
      </c>
      <c r="B23" s="8" t="s">
        <v>39</v>
      </c>
      <c r="C23" s="7" t="s">
        <v>32</v>
      </c>
      <c r="D23" s="14">
        <v>39193.4</v>
      </c>
      <c r="E23" s="14">
        <v>22266.539000000001</v>
      </c>
      <c r="F23" s="14">
        <v>10976.3</v>
      </c>
      <c r="G23" s="14">
        <v>39915.4</v>
      </c>
      <c r="H23" s="17">
        <f>G23/D23*100</f>
        <v>101.84214689207877</v>
      </c>
      <c r="I23" s="17">
        <v>40637</v>
      </c>
      <c r="J23" s="17">
        <f>I23/E23*100</f>
        <v>182.50254339033111</v>
      </c>
      <c r="K23" s="17">
        <f>I23/G23*100</f>
        <v>101.80782354680149</v>
      </c>
      <c r="L23" s="14">
        <v>90658.514999999999</v>
      </c>
      <c r="M23" s="14">
        <v>186519.541</v>
      </c>
      <c r="N23" s="17">
        <f>M23/86387*100</f>
        <v>215.91158507645827</v>
      </c>
      <c r="O23" s="2"/>
    </row>
    <row r="24" spans="1:15" ht="25" customHeight="1" x14ac:dyDescent="0.25">
      <c r="A24" s="11"/>
      <c r="B24" s="10" t="s">
        <v>35</v>
      </c>
      <c r="C24" s="9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2"/>
    </row>
    <row r="25" spans="1:15" ht="25" customHeight="1" x14ac:dyDescent="0.25">
      <c r="A25" s="3" t="s">
        <v>33</v>
      </c>
      <c r="B25" s="8" t="s">
        <v>40</v>
      </c>
      <c r="C25" s="7" t="s">
        <v>32</v>
      </c>
      <c r="D25" s="14">
        <v>14639.5</v>
      </c>
      <c r="E25" s="14">
        <v>8311.7000000000007</v>
      </c>
      <c r="F25" s="14">
        <v>5665</v>
      </c>
      <c r="G25" s="14">
        <v>12126.7</v>
      </c>
      <c r="H25" s="17">
        <f>G25/D25*100</f>
        <v>82.83547935380308</v>
      </c>
      <c r="I25" s="17">
        <v>9544.5190000000002</v>
      </c>
      <c r="J25" s="17">
        <f>I25/E25*100</f>
        <v>114.83233273578209</v>
      </c>
      <c r="K25" s="17">
        <f>I25/G25*100</f>
        <v>78.706647315427929</v>
      </c>
      <c r="L25" s="14">
        <v>33290</v>
      </c>
      <c r="M25" s="14">
        <v>64979.939999999995</v>
      </c>
      <c r="N25" s="17">
        <f>M25/24739*100</f>
        <v>262.66195076599701</v>
      </c>
      <c r="O25" s="2"/>
    </row>
    <row r="26" spans="1:15" ht="36" x14ac:dyDescent="0.25">
      <c r="A26" s="3" t="s">
        <v>33</v>
      </c>
      <c r="B26" s="8" t="s">
        <v>41</v>
      </c>
      <c r="C26" s="7" t="s">
        <v>32</v>
      </c>
      <c r="D26" s="14">
        <v>11679.9</v>
      </c>
      <c r="E26" s="14">
        <v>12645.575999999999</v>
      </c>
      <c r="F26" s="14">
        <v>5249.4</v>
      </c>
      <c r="G26" s="14">
        <v>13367.6</v>
      </c>
      <c r="H26" s="17">
        <f>G26/D26*100</f>
        <v>114.44961001378438</v>
      </c>
      <c r="I26" s="17">
        <v>14089.3</v>
      </c>
      <c r="J26" s="17">
        <f>I26/E26*100</f>
        <v>111.41683067659393</v>
      </c>
      <c r="K26" s="17">
        <f>I26/G26*100</f>
        <v>105.39887489152878</v>
      </c>
      <c r="L26" s="14">
        <v>53669.298000000003</v>
      </c>
      <c r="M26" s="14">
        <v>61843.664397905763</v>
      </c>
      <c r="N26" s="17">
        <f>M26/45783*100</f>
        <v>135.07997378482355</v>
      </c>
      <c r="O26" s="2"/>
    </row>
    <row r="27" spans="1:15" ht="25" customHeight="1" x14ac:dyDescent="0.25">
      <c r="A27" s="3">
        <v>8</v>
      </c>
      <c r="B27" s="8" t="s">
        <v>42</v>
      </c>
      <c r="C27" s="7" t="s">
        <v>32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2"/>
    </row>
    <row r="28" spans="1:15" ht="36" x14ac:dyDescent="0.25">
      <c r="A28" s="3">
        <v>9</v>
      </c>
      <c r="B28" s="8" t="s">
        <v>43</v>
      </c>
      <c r="C28" s="7" t="s">
        <v>44</v>
      </c>
      <c r="D28" s="14">
        <v>2</v>
      </c>
      <c r="E28" s="14">
        <v>10</v>
      </c>
      <c r="F28" s="14">
        <v>4</v>
      </c>
      <c r="G28" s="14">
        <v>4</v>
      </c>
      <c r="H28" s="14">
        <f>G28/D28*100</f>
        <v>200</v>
      </c>
      <c r="I28" s="14">
        <v>10</v>
      </c>
      <c r="J28" s="14">
        <f>I28/E28*100</f>
        <v>100</v>
      </c>
      <c r="K28" s="14">
        <f>I28/G28*100</f>
        <v>250</v>
      </c>
      <c r="L28" s="14">
        <v>10</v>
      </c>
      <c r="M28" s="14">
        <v>10</v>
      </c>
      <c r="N28" s="17">
        <f>L28/30*100</f>
        <v>33.333333333333329</v>
      </c>
      <c r="O28" s="2"/>
    </row>
    <row r="29" spans="1:15" ht="36" x14ac:dyDescent="0.25">
      <c r="A29" s="3">
        <v>10</v>
      </c>
      <c r="B29" s="8" t="s">
        <v>45</v>
      </c>
      <c r="C29" s="7" t="s">
        <v>44</v>
      </c>
      <c r="D29" s="14">
        <v>4</v>
      </c>
      <c r="E29" s="14">
        <v>10</v>
      </c>
      <c r="F29" s="14">
        <v>10</v>
      </c>
      <c r="G29" s="14">
        <v>10</v>
      </c>
      <c r="H29" s="14">
        <f>G29/D29*100</f>
        <v>250</v>
      </c>
      <c r="I29" s="14">
        <v>10</v>
      </c>
      <c r="J29" s="14">
        <f>I29/E29*100</f>
        <v>100</v>
      </c>
      <c r="K29" s="14">
        <f>I29/G29*100</f>
        <v>100</v>
      </c>
      <c r="L29" s="14">
        <v>10</v>
      </c>
      <c r="M29" s="14">
        <v>10</v>
      </c>
      <c r="N29" s="17">
        <f>L29/35*100</f>
        <v>28.571428571428569</v>
      </c>
      <c r="O29" s="2"/>
    </row>
    <row r="30" spans="1:15" ht="36" x14ac:dyDescent="0.25">
      <c r="A30" s="3">
        <v>11</v>
      </c>
      <c r="B30" s="8" t="s">
        <v>46</v>
      </c>
      <c r="C30" s="7" t="s">
        <v>47</v>
      </c>
      <c r="D30" s="14">
        <v>8652</v>
      </c>
      <c r="E30" s="14">
        <v>9807.5679999999993</v>
      </c>
      <c r="F30" s="14">
        <v>10793</v>
      </c>
      <c r="G30" s="14">
        <v>11000</v>
      </c>
      <c r="H30" s="17">
        <f>G30/D30*100</f>
        <v>127.13823393435044</v>
      </c>
      <c r="I30" s="14">
        <v>12649.999999999998</v>
      </c>
      <c r="J30" s="17">
        <f>I30/E30*100</f>
        <v>128.98202694082772</v>
      </c>
      <c r="K30" s="17">
        <f>I30/G30*100</f>
        <v>114.99999999999999</v>
      </c>
      <c r="L30" s="17">
        <v>11695</v>
      </c>
      <c r="M30" s="14">
        <f>I30</f>
        <v>12649.999999999998</v>
      </c>
      <c r="N30" s="17">
        <f>M30/7194*100</f>
        <v>175.84097859327215</v>
      </c>
      <c r="O30" s="2"/>
    </row>
    <row r="31" spans="1:15" ht="36" x14ac:dyDescent="0.25">
      <c r="A31" s="3">
        <v>12</v>
      </c>
      <c r="B31" s="8" t="s">
        <v>48</v>
      </c>
      <c r="C31" s="7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2"/>
    </row>
    <row r="32" spans="1:15" ht="25" customHeight="1" x14ac:dyDescent="0.25">
      <c r="A32" s="3" t="s">
        <v>24</v>
      </c>
      <c r="B32" s="8" t="s">
        <v>49</v>
      </c>
      <c r="C32" s="7" t="s">
        <v>50</v>
      </c>
      <c r="D32" s="14">
        <v>559</v>
      </c>
      <c r="E32" s="15" t="s">
        <v>24</v>
      </c>
      <c r="F32" s="14">
        <v>581</v>
      </c>
      <c r="G32" s="14">
        <v>595</v>
      </c>
      <c r="H32" s="14">
        <f>G32+35</f>
        <v>630</v>
      </c>
      <c r="I32" s="15" t="s">
        <v>24</v>
      </c>
      <c r="J32" s="17">
        <f>H32/G32*100</f>
        <v>105.88235294117648</v>
      </c>
      <c r="K32" s="15" t="s">
        <v>24</v>
      </c>
      <c r="L32" s="15" t="s">
        <v>24</v>
      </c>
      <c r="M32" s="15">
        <f>H32</f>
        <v>630</v>
      </c>
      <c r="N32" s="17">
        <f>M32/457*100</f>
        <v>137.85557986870899</v>
      </c>
      <c r="O32" s="2"/>
    </row>
    <row r="33" spans="1:15" ht="25" customHeight="1" x14ac:dyDescent="0.25">
      <c r="A33" s="3" t="s">
        <v>24</v>
      </c>
      <c r="B33" s="8" t="s">
        <v>51</v>
      </c>
      <c r="C33" s="7" t="s">
        <v>52</v>
      </c>
      <c r="D33" s="14">
        <v>1300</v>
      </c>
      <c r="E33" s="14">
        <v>1600</v>
      </c>
      <c r="F33" s="14">
        <v>655.78</v>
      </c>
      <c r="G33" s="14">
        <v>1200</v>
      </c>
      <c r="H33" s="17">
        <f t="shared" ref="H33:H41" si="4">G33/D33*100</f>
        <v>92.307692307692307</v>
      </c>
      <c r="I33" s="14">
        <v>1200</v>
      </c>
      <c r="J33" s="17">
        <f t="shared" ref="J33:J41" si="5">I33/E33*100</f>
        <v>75</v>
      </c>
      <c r="K33" s="17">
        <f t="shared" ref="K33:K41" si="6">I33/G33*100</f>
        <v>100</v>
      </c>
      <c r="L33" s="14">
        <v>3450</v>
      </c>
      <c r="M33" s="14">
        <v>5250</v>
      </c>
      <c r="N33" s="17">
        <f>M33/2280*100</f>
        <v>230.26315789473685</v>
      </c>
      <c r="O33" s="2"/>
    </row>
    <row r="34" spans="1:15" ht="25" customHeight="1" x14ac:dyDescent="0.25">
      <c r="A34" s="3" t="s">
        <v>24</v>
      </c>
      <c r="B34" s="8" t="s">
        <v>53</v>
      </c>
      <c r="C34" s="7" t="s">
        <v>52</v>
      </c>
      <c r="D34" s="14">
        <v>3000</v>
      </c>
      <c r="E34" s="14">
        <v>1500</v>
      </c>
      <c r="F34" s="14">
        <v>953.3</v>
      </c>
      <c r="G34" s="14">
        <v>2000</v>
      </c>
      <c r="H34" s="17">
        <f t="shared" si="4"/>
        <v>66.666666666666657</v>
      </c>
      <c r="I34" s="14">
        <v>1700</v>
      </c>
      <c r="J34" s="17">
        <f t="shared" si="5"/>
        <v>113.33333333333333</v>
      </c>
      <c r="K34" s="17">
        <f t="shared" si="6"/>
        <v>85</v>
      </c>
      <c r="L34" s="14">
        <v>6050</v>
      </c>
      <c r="M34" s="14">
        <v>8720</v>
      </c>
      <c r="N34" s="17">
        <f>M34/4641*100</f>
        <v>187.89054083171729</v>
      </c>
      <c r="O34" s="2"/>
    </row>
    <row r="35" spans="1:15" ht="25" customHeight="1" x14ac:dyDescent="0.25">
      <c r="A35" s="3">
        <v>13</v>
      </c>
      <c r="B35" s="8" t="s">
        <v>54</v>
      </c>
      <c r="C35" s="7" t="s">
        <v>55</v>
      </c>
      <c r="D35" s="14">
        <v>1922.74</v>
      </c>
      <c r="E35" s="14">
        <v>1950</v>
      </c>
      <c r="F35" s="14" t="s">
        <v>24</v>
      </c>
      <c r="G35" s="14">
        <v>1950</v>
      </c>
      <c r="H35" s="17">
        <f t="shared" si="4"/>
        <v>101.41776839302246</v>
      </c>
      <c r="I35" s="17">
        <v>1982.43</v>
      </c>
      <c r="J35" s="17">
        <f t="shared" si="5"/>
        <v>101.66307692307693</v>
      </c>
      <c r="K35" s="17">
        <f t="shared" si="6"/>
        <v>101.66307692307693</v>
      </c>
      <c r="L35" s="17">
        <f>I35</f>
        <v>1982.43</v>
      </c>
      <c r="M35" s="17">
        <f>L35</f>
        <v>1982.43</v>
      </c>
      <c r="N35" s="17">
        <f>M35/1841.4*100</f>
        <v>107.65884652981428</v>
      </c>
      <c r="O35" s="2"/>
    </row>
    <row r="36" spans="1:15" ht="25" customHeight="1" x14ac:dyDescent="0.25">
      <c r="A36" s="3">
        <v>14</v>
      </c>
      <c r="B36" s="8" t="s">
        <v>56</v>
      </c>
      <c r="C36" s="7" t="s">
        <v>55</v>
      </c>
      <c r="D36" s="14">
        <v>1005</v>
      </c>
      <c r="E36" s="14">
        <v>1025</v>
      </c>
      <c r="F36" s="14" t="s">
        <v>24</v>
      </c>
      <c r="G36" s="14">
        <v>1033</v>
      </c>
      <c r="H36" s="17">
        <f t="shared" si="4"/>
        <v>102.78606965174129</v>
      </c>
      <c r="I36" s="17">
        <v>1058</v>
      </c>
      <c r="J36" s="17">
        <f t="shared" si="5"/>
        <v>103.21951219512195</v>
      </c>
      <c r="K36" s="17">
        <f t="shared" si="6"/>
        <v>102.42013552758955</v>
      </c>
      <c r="L36" s="17">
        <v>1297.4774991597769</v>
      </c>
      <c r="M36" s="17">
        <f>I36</f>
        <v>1058</v>
      </c>
      <c r="N36" s="17">
        <f>M36/1151.4*100</f>
        <v>91.888136182039247</v>
      </c>
      <c r="O36" s="2"/>
    </row>
    <row r="37" spans="1:15" ht="36" x14ac:dyDescent="0.25">
      <c r="A37" s="3">
        <v>15</v>
      </c>
      <c r="B37" s="8" t="s">
        <v>57</v>
      </c>
      <c r="C37" s="7" t="s">
        <v>18</v>
      </c>
      <c r="D37" s="14">
        <v>998.6000000000007</v>
      </c>
      <c r="E37" s="14">
        <v>974.71900000000005</v>
      </c>
      <c r="F37" s="14" t="s">
        <v>24</v>
      </c>
      <c r="G37" s="14">
        <v>1026.249</v>
      </c>
      <c r="H37" s="17">
        <f t="shared" si="4"/>
        <v>102.76877628680145</v>
      </c>
      <c r="I37" s="17">
        <v>1047.8979999999999</v>
      </c>
      <c r="J37" s="17">
        <f t="shared" si="5"/>
        <v>107.50770221981925</v>
      </c>
      <c r="K37" s="17">
        <f t="shared" si="6"/>
        <v>102.10952702511769</v>
      </c>
      <c r="L37" s="17">
        <v>1189.3892919072564</v>
      </c>
      <c r="M37" s="17">
        <f>I37</f>
        <v>1047.8979999999999</v>
      </c>
      <c r="N37" s="17">
        <f>M37/1119.2*100</f>
        <v>93.629199428162963</v>
      </c>
      <c r="O37" s="2"/>
    </row>
    <row r="38" spans="1:15" ht="25" customHeight="1" x14ac:dyDescent="0.25">
      <c r="A38" s="3">
        <v>16</v>
      </c>
      <c r="B38" s="8" t="s">
        <v>58</v>
      </c>
      <c r="C38" s="7" t="s">
        <v>18</v>
      </c>
      <c r="D38" s="14">
        <v>76</v>
      </c>
      <c r="E38" s="14">
        <v>78</v>
      </c>
      <c r="F38" s="14">
        <v>77</v>
      </c>
      <c r="G38" s="14">
        <v>78</v>
      </c>
      <c r="H38" s="17">
        <f t="shared" si="4"/>
        <v>102.63157894736842</v>
      </c>
      <c r="I38" s="14">
        <v>80</v>
      </c>
      <c r="J38" s="17">
        <f t="shared" si="5"/>
        <v>102.56410256410255</v>
      </c>
      <c r="K38" s="17">
        <f t="shared" si="6"/>
        <v>102.56410256410255</v>
      </c>
      <c r="L38" s="14">
        <v>80</v>
      </c>
      <c r="M38" s="14">
        <f>L38</f>
        <v>80</v>
      </c>
      <c r="N38" s="17">
        <f>M38/70*100</f>
        <v>114.28571428571428</v>
      </c>
      <c r="O38" s="2"/>
    </row>
    <row r="39" spans="1:15" ht="25" customHeight="1" x14ac:dyDescent="0.25">
      <c r="A39" s="3">
        <v>17</v>
      </c>
      <c r="B39" s="8" t="s">
        <v>59</v>
      </c>
      <c r="C39" s="7" t="s">
        <v>60</v>
      </c>
      <c r="D39" s="14">
        <v>154</v>
      </c>
      <c r="E39" s="14">
        <v>159</v>
      </c>
      <c r="F39" s="14">
        <v>154</v>
      </c>
      <c r="G39" s="14">
        <v>159</v>
      </c>
      <c r="H39" s="17">
        <f t="shared" si="4"/>
        <v>103.24675324675326</v>
      </c>
      <c r="I39" s="14">
        <v>160</v>
      </c>
      <c r="J39" s="17">
        <f t="shared" si="5"/>
        <v>100.62893081761007</v>
      </c>
      <c r="K39" s="17">
        <f t="shared" si="6"/>
        <v>100.62893081761007</v>
      </c>
      <c r="L39" s="14">
        <v>156</v>
      </c>
      <c r="M39" s="14">
        <f>I39</f>
        <v>160</v>
      </c>
      <c r="N39" s="17">
        <f>M39/124*100</f>
        <v>129.03225806451613</v>
      </c>
      <c r="O39" s="2"/>
    </row>
    <row r="40" spans="1:15" ht="25" customHeight="1" x14ac:dyDescent="0.25">
      <c r="A40" s="3">
        <v>18</v>
      </c>
      <c r="B40" s="8" t="s">
        <v>61</v>
      </c>
      <c r="C40" s="7" t="s">
        <v>18</v>
      </c>
      <c r="D40" s="17" t="s">
        <v>82</v>
      </c>
      <c r="E40" s="17" t="s">
        <v>83</v>
      </c>
      <c r="F40" s="17">
        <v>84.6</v>
      </c>
      <c r="G40" s="17">
        <v>87.36</v>
      </c>
      <c r="H40" s="17">
        <f t="shared" si="4"/>
        <v>103.26241134751774</v>
      </c>
      <c r="I40" s="17">
        <v>87.91</v>
      </c>
      <c r="J40" s="17">
        <f t="shared" si="5"/>
        <v>100.62957875457874</v>
      </c>
      <c r="K40" s="17">
        <f t="shared" si="6"/>
        <v>100.62957875457874</v>
      </c>
      <c r="L40" s="17">
        <v>84.782608695652172</v>
      </c>
      <c r="M40" s="17">
        <f>I40</f>
        <v>87.91</v>
      </c>
      <c r="N40" s="17">
        <f>M40/67.4*100</f>
        <v>130.43026706231453</v>
      </c>
      <c r="O40" s="2"/>
    </row>
    <row r="41" spans="1:15" ht="36" x14ac:dyDescent="0.25">
      <c r="A41" s="3">
        <v>19</v>
      </c>
      <c r="B41" s="8" t="s">
        <v>62</v>
      </c>
      <c r="C41" s="7" t="s">
        <v>18</v>
      </c>
      <c r="D41" s="14">
        <v>6</v>
      </c>
      <c r="E41" s="14">
        <v>7</v>
      </c>
      <c r="F41" s="14">
        <v>7</v>
      </c>
      <c r="G41" s="14">
        <v>7</v>
      </c>
      <c r="H41" s="17">
        <f t="shared" si="4"/>
        <v>116.66666666666667</v>
      </c>
      <c r="I41" s="14">
        <v>7</v>
      </c>
      <c r="J41" s="17">
        <f t="shared" si="5"/>
        <v>100</v>
      </c>
      <c r="K41" s="17">
        <f t="shared" si="6"/>
        <v>100</v>
      </c>
      <c r="L41" s="14">
        <v>7</v>
      </c>
      <c r="M41" s="14">
        <f>I41</f>
        <v>7</v>
      </c>
      <c r="N41" s="15" t="s">
        <v>24</v>
      </c>
      <c r="O41" s="2"/>
    </row>
    <row r="42" spans="1:15" ht="25" customHeight="1" x14ac:dyDescent="0.25">
      <c r="A42" s="3">
        <v>20</v>
      </c>
      <c r="B42" s="8" t="s">
        <v>63</v>
      </c>
      <c r="C42" s="7"/>
      <c r="D42" s="14"/>
      <c r="E42" s="14"/>
      <c r="F42" s="14"/>
      <c r="G42" s="14"/>
      <c r="H42" s="14"/>
      <c r="I42" s="14"/>
      <c r="J42" s="17"/>
      <c r="K42" s="17"/>
      <c r="L42" s="14"/>
      <c r="M42" s="14"/>
      <c r="N42" s="14"/>
      <c r="O42" s="2"/>
    </row>
    <row r="43" spans="1:15" ht="36" x14ac:dyDescent="0.25">
      <c r="A43" s="3" t="s">
        <v>24</v>
      </c>
      <c r="B43" s="8" t="s">
        <v>64</v>
      </c>
      <c r="C43" s="7" t="s">
        <v>18</v>
      </c>
      <c r="D43" s="17">
        <v>2.63</v>
      </c>
      <c r="E43" s="17">
        <v>1.82</v>
      </c>
      <c r="F43" s="17" t="s">
        <v>24</v>
      </c>
      <c r="G43" s="17">
        <v>1.83</v>
      </c>
      <c r="H43" s="17">
        <f>G43/D43*100</f>
        <v>69.581749049429661</v>
      </c>
      <c r="I43" s="17">
        <v>0.9</v>
      </c>
      <c r="J43" s="17">
        <f t="shared" ref="J43" si="7">I43/E43*100</f>
        <v>49.450549450549453</v>
      </c>
      <c r="K43" s="17">
        <f t="shared" ref="K43" si="8">I43/G43*100</f>
        <v>49.180327868852459</v>
      </c>
      <c r="L43" s="17">
        <v>1</v>
      </c>
      <c r="M43" s="17">
        <f>I43</f>
        <v>0.9</v>
      </c>
      <c r="N43" s="18">
        <f>M43/3.14*100</f>
        <v>28.662420382165603</v>
      </c>
      <c r="O43" s="2"/>
    </row>
    <row r="44" spans="1:15" ht="36" x14ac:dyDescent="0.25">
      <c r="A44" s="3" t="s">
        <v>24</v>
      </c>
      <c r="B44" s="8" t="s">
        <v>65</v>
      </c>
      <c r="C44" s="7" t="s">
        <v>66</v>
      </c>
      <c r="D44" s="17">
        <v>1.5</v>
      </c>
      <c r="E44" s="17">
        <f>D43-E43</f>
        <v>0.80999999999999983</v>
      </c>
      <c r="F44" s="15" t="s">
        <v>24</v>
      </c>
      <c r="G44" s="17">
        <f>E44</f>
        <v>0.80999999999999983</v>
      </c>
      <c r="H44" s="15" t="s">
        <v>24</v>
      </c>
      <c r="I44" s="17">
        <f>G43-I43</f>
        <v>0.93</v>
      </c>
      <c r="J44" s="15" t="s">
        <v>24</v>
      </c>
      <c r="K44" s="15" t="s">
        <v>24</v>
      </c>
      <c r="L44" s="17">
        <v>0.5</v>
      </c>
      <c r="M44" s="17">
        <f>I44</f>
        <v>0.93</v>
      </c>
      <c r="N44" s="18" t="s">
        <v>24</v>
      </c>
      <c r="O44" s="2"/>
    </row>
  </sheetData>
  <mergeCells count="9">
    <mergeCell ref="L4:N4"/>
    <mergeCell ref="A1:N1"/>
    <mergeCell ref="A4:A5"/>
    <mergeCell ref="B4:B5"/>
    <mergeCell ref="C4:C5"/>
    <mergeCell ref="D4:D5"/>
    <mergeCell ref="E4:H4"/>
    <mergeCell ref="I4:K4"/>
    <mergeCell ref="A2:N2"/>
  </mergeCells>
  <printOptions horizontalCentered="1"/>
  <pageMargins left="0.2" right="0.2" top="0.34" bottom="0.28999999999999998" header="0.3" footer="0.3"/>
  <pageSetup paperSize="9" scale="70" orientation="landscape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BCBKHDT</vt:lpstr>
      <vt:lpstr>BCBKHDT!Print_Titles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QuangSKH</dc:creator>
  <cp:lastModifiedBy>thaonguyenbg@gmail.com</cp:lastModifiedBy>
  <cp:lastPrinted>2024-07-17T03:22:26Z</cp:lastPrinted>
  <dcterms:created xsi:type="dcterms:W3CDTF">2023-06-23T02:11:46Z</dcterms:created>
  <dcterms:modified xsi:type="dcterms:W3CDTF">2024-07-24T14:48:07Z</dcterms:modified>
</cp:coreProperties>
</file>